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.Li\Documents\Visual Studio 2022\Projects\vhelper\VHelperTestCase\test functions\test load volumes\"/>
    </mc:Choice>
  </mc:AlternateContent>
  <xr:revisionPtr revIDLastSave="0" documentId="13_ncr:1_{9311D825-64F3-4FFF-8311-6C0966D667C4}" xr6:coauthVersionLast="47" xr6:coauthVersionMax="47" xr10:uidLastSave="{00000000-0000-0000-0000-000000000000}"/>
  <bookViews>
    <workbookView xWindow="-108" yWindow="-108" windowWidth="41496" windowHeight="16896" activeTab="1" xr2:uid="{0DBF49CA-CFD1-494C-9D2F-C44AE14EB1B2}"/>
  </bookViews>
  <sheets>
    <sheet name="Routing_Link_Mapping" sheetId="2" r:id="rId1"/>
    <sheet name="AM_Input" sheetId="3" r:id="rId2"/>
    <sheet name="AM_Composition" sheetId="5" r:id="rId3"/>
    <sheet name="AM_OD" sheetId="1" r:id="rId4"/>
    <sheet name="15Min_Distributio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" l="1"/>
  <c r="L12" i="3"/>
  <c r="A13" i="3" l="1"/>
  <c r="A12" i="3"/>
  <c r="I13" i="3"/>
  <c r="G13" i="3"/>
  <c r="H13" i="3"/>
  <c r="F13" i="3"/>
  <c r="H12" i="3"/>
  <c r="G12" i="3"/>
  <c r="I12" i="3"/>
  <c r="F12" i="3"/>
  <c r="E13" i="3" l="1"/>
  <c r="J13" i="3"/>
  <c r="E12" i="3"/>
  <c r="J12" i="3"/>
  <c r="T1" i="1" l="1"/>
  <c r="S1" i="1"/>
  <c r="A19" i="1"/>
  <c r="A20" i="1"/>
  <c r="E5" i="3"/>
  <c r="J3" i="4"/>
  <c r="K3" i="4"/>
  <c r="L3" i="4"/>
  <c r="M3" i="4"/>
  <c r="K2" i="4"/>
  <c r="L2" i="4"/>
  <c r="M2" i="4"/>
  <c r="G3" i="4"/>
  <c r="G4" i="4"/>
  <c r="J4" i="4" s="1"/>
  <c r="G5" i="4"/>
  <c r="J2" i="4"/>
  <c r="G2" i="4"/>
  <c r="F2" i="4"/>
  <c r="F4" i="4"/>
  <c r="F5" i="4"/>
  <c r="F6" i="4"/>
  <c r="F7" i="4"/>
  <c r="F3" i="4"/>
  <c r="L2" i="3"/>
  <c r="L9" i="3"/>
  <c r="L10" i="3"/>
  <c r="L11" i="3"/>
  <c r="L8" i="3"/>
  <c r="K1" i="1" l="1"/>
  <c r="A10" i="1"/>
  <c r="A18" i="1"/>
  <c r="L1" i="1"/>
  <c r="A11" i="1"/>
  <c r="A8" i="3"/>
  <c r="A9" i="3"/>
  <c r="A14" i="1"/>
  <c r="M1" i="1"/>
  <c r="A12" i="1"/>
  <c r="A11" i="3"/>
  <c r="N1" i="1"/>
  <c r="A13" i="1"/>
  <c r="A10" i="3"/>
  <c r="O1" i="1"/>
  <c r="P1" i="1"/>
  <c r="A15" i="1"/>
  <c r="R1" i="1"/>
  <c r="A17" i="1"/>
  <c r="Q1" i="1"/>
  <c r="A16" i="1"/>
  <c r="H11" i="3"/>
  <c r="G11" i="3"/>
  <c r="I11" i="3"/>
  <c r="F11" i="3"/>
  <c r="G9" i="3"/>
  <c r="I9" i="3"/>
  <c r="H9" i="3"/>
  <c r="F9" i="3"/>
  <c r="I10" i="3"/>
  <c r="H10" i="3"/>
  <c r="G10" i="3"/>
  <c r="F10" i="3"/>
  <c r="G8" i="3"/>
  <c r="H8" i="3"/>
  <c r="I8" i="3"/>
  <c r="F8" i="3"/>
  <c r="G2" i="3"/>
  <c r="I2" i="3"/>
  <c r="H2" i="3"/>
  <c r="F2" i="3"/>
  <c r="H3" i="5"/>
  <c r="H4" i="5"/>
  <c r="H7" i="5"/>
  <c r="H6" i="5"/>
  <c r="H2" i="5"/>
  <c r="M4" i="4"/>
  <c r="L4" i="4"/>
  <c r="K4" i="4"/>
  <c r="D3" i="5"/>
  <c r="D4" i="5"/>
  <c r="D5" i="5"/>
  <c r="D6" i="5"/>
  <c r="D7" i="5"/>
  <c r="D2" i="5"/>
  <c r="J11" i="3" l="1"/>
  <c r="E11" i="3"/>
  <c r="J9" i="3"/>
  <c r="E9" i="3"/>
  <c r="J10" i="3"/>
  <c r="E10" i="3"/>
  <c r="E8" i="3"/>
  <c r="J8" i="3"/>
  <c r="A3" i="3"/>
  <c r="F1" i="1"/>
  <c r="A6" i="1"/>
  <c r="C1" i="1"/>
  <c r="A4" i="3"/>
  <c r="G1" i="1"/>
  <c r="A7" i="1"/>
  <c r="H1" i="1"/>
  <c r="A8" i="1"/>
  <c r="A5" i="1"/>
  <c r="A5" i="3"/>
  <c r="A6" i="3"/>
  <c r="I1" i="1"/>
  <c r="A9" i="1"/>
  <c r="J1" i="1"/>
  <c r="A3" i="1"/>
  <c r="A7" i="3"/>
  <c r="A2" i="3"/>
  <c r="D1" i="1"/>
  <c r="A4" i="1"/>
  <c r="E1" i="1"/>
  <c r="L5" i="3"/>
  <c r="L7" i="3"/>
  <c r="L4" i="3"/>
  <c r="L6" i="3"/>
  <c r="L3" i="3"/>
  <c r="I7" i="3" l="1"/>
  <c r="G7" i="3"/>
  <c r="H7" i="3"/>
  <c r="F7" i="3"/>
  <c r="H6" i="3"/>
  <c r="G6" i="3"/>
  <c r="I6" i="3"/>
  <c r="F6" i="3"/>
  <c r="F3" i="3"/>
  <c r="G3" i="3"/>
  <c r="H3" i="3"/>
  <c r="I3" i="3"/>
  <c r="E2" i="3"/>
  <c r="J4" i="3"/>
  <c r="E3" i="3" l="1"/>
  <c r="E6" i="3"/>
  <c r="E7" i="3"/>
  <c r="J6" i="3"/>
  <c r="J7" i="3"/>
  <c r="J2" i="3"/>
  <c r="J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tc={054DEE44-27F9-405B-A90E-2806ADF616F3}</author>
  </authors>
  <commentList>
    <comment ref="J2" authorId="0" shapeId="0" xr:uid="{054DEE44-27F9-405B-A90E-2806ADF616F3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v1 number, added Jimmy Burrell zones</t>
      </text>
    </comment>
  </commentList>
</comments>
</file>

<file path=xl/sharedStrings.xml><?xml version="1.0" encoding="utf-8"?>
<sst xmlns="http://schemas.openxmlformats.org/spreadsheetml/2006/main" count="26" uniqueCount="23">
  <si>
    <t>Name</t>
  </si>
  <si>
    <t>Zone</t>
  </si>
  <si>
    <t>Entry Link</t>
  </si>
  <si>
    <t>Exit Link</t>
  </si>
  <si>
    <t>Link</t>
  </si>
  <si>
    <t>0-900</t>
  </si>
  <si>
    <t>900-1800</t>
  </si>
  <si>
    <t>1800-2700</t>
  </si>
  <si>
    <t>2700-3600</t>
  </si>
  <si>
    <t>3600-4500</t>
  </si>
  <si>
    <t>Composition</t>
  </si>
  <si>
    <t>ID</t>
  </si>
  <si>
    <t>Peak Hour Volume</t>
  </si>
  <si>
    <t>Origin Zone</t>
  </si>
  <si>
    <t>Location</t>
  </si>
  <si>
    <t>HGV %</t>
  </si>
  <si>
    <t>Location 1</t>
  </si>
  <si>
    <t>Location 2</t>
  </si>
  <si>
    <t>Location 3</t>
  </si>
  <si>
    <t>Location 4</t>
  </si>
  <si>
    <t>Location 5</t>
  </si>
  <si>
    <t>Location 6</t>
  </si>
  <si>
    <t>AVG_Check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</si>
</sst>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3" borderId="0" xfId="0" applyFont="1" applyFill="1"/>
    <xf numFmtId="18" fontId="0" fillId="0" borderId="0" xfId="0" applyNumberFormat="1"/>
    <xf numFmtId="1" fontId="0" fillId="0" borderId="0" xfId="0" applyNumberFormat="1"/>
    <xf numFmtId="2" fontId="0" fillId="0" borderId="0" xfId="0" applyNumberFormat="1"/>
    <xf numFmtId="0" fontId="1" fillId="3" borderId="0" xfId="0" applyFont="1" applyFill="1" applyAlignment="1">
      <alignment horizontal="center"/>
    </xf>
    <xf numFmtId="2" fontId="0" fillId="0" borderId="0" xfId="0" applyNumberFormat="1" applyFill="1"/>
    <xf numFmtId="1" fontId="0" fillId="4" borderId="0" xfId="0" applyNumberFormat="1" applyFill="1"/>
    <xf numFmtId="9" fontId="1" fillId="3" borderId="0" xfId="0" applyNumberFormat="1" applyFont="1" applyFill="1" applyAlignment="1">
      <alignment horizontal="center"/>
    </xf>
    <xf numFmtId="9" fontId="0" fillId="0" borderId="0" xfId="0" applyNumberFormat="1"/>
    <xf numFmtId="0" fontId="0" fillId="4" borderId="0" xfId="0" applyFill="1"/>
    <xf numFmtId="9" fontId="0" fillId="4" borderId="0" xfId="0" applyNumberForma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, John" id="{7EFDF440-F47A-4FD0-B8AB-93D9CBAF99D9}" userId="S::John.Li@kimley-horn.com::c708675a-e225-499d-97ac-4511aef4b8e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" dT="2023-04-04T17:40:20.94" personId="{7EFDF440-F47A-4FD0-B8AB-93D9CBAF99D9}" id="{054DEE44-27F9-405B-A90E-2806ADF616F3}">
    <text>use v1 number, added Jimmy Burrell zones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1575-DA5C-463A-BA71-B33646EEA964}">
  <dimension ref="A1:C19"/>
  <sheetViews>
    <sheetView workbookViewId="0">
      <selection activeCell="C6" sqref="C6"/>
    </sheetView>
  </sheetViews>
  <sheetFormatPr defaultRowHeight="14.4" x14ac:dyDescent="0.3"/>
  <cols>
    <col min="5" max="5" width="16.6640625" bestFit="1" customWidth="1"/>
  </cols>
  <sheetData>
    <row r="1" spans="1:3" x14ac:dyDescent="0.3">
      <c r="A1" t="s">
        <v>1</v>
      </c>
      <c r="B1" t="s">
        <v>2</v>
      </c>
      <c r="C1" t="s">
        <v>3</v>
      </c>
    </row>
    <row r="2" spans="1:3" x14ac:dyDescent="0.3">
      <c r="A2">
        <v>1</v>
      </c>
      <c r="B2">
        <v>6</v>
      </c>
      <c r="C2">
        <v>18</v>
      </c>
    </row>
    <row r="3" spans="1:3" x14ac:dyDescent="0.3">
      <c r="A3">
        <v>2</v>
      </c>
      <c r="B3">
        <v>27</v>
      </c>
      <c r="C3">
        <v>20</v>
      </c>
    </row>
    <row r="4" spans="1:3" x14ac:dyDescent="0.3">
      <c r="A4">
        <v>3</v>
      </c>
      <c r="B4">
        <v>24</v>
      </c>
      <c r="C4">
        <v>23</v>
      </c>
    </row>
    <row r="5" spans="1:3" x14ac:dyDescent="0.3">
      <c r="A5">
        <v>4</v>
      </c>
      <c r="B5">
        <v>22</v>
      </c>
      <c r="C5">
        <v>21</v>
      </c>
    </row>
    <row r="6" spans="1:3" x14ac:dyDescent="0.3">
      <c r="A6">
        <v>5</v>
      </c>
      <c r="B6">
        <v>7</v>
      </c>
    </row>
    <row r="7" spans="1:3" x14ac:dyDescent="0.3">
      <c r="A7">
        <v>6</v>
      </c>
      <c r="C7">
        <v>55</v>
      </c>
    </row>
    <row r="8" spans="1:3" x14ac:dyDescent="0.3">
      <c r="A8">
        <v>7</v>
      </c>
      <c r="B8">
        <v>3</v>
      </c>
    </row>
    <row r="9" spans="1:3" x14ac:dyDescent="0.3">
      <c r="A9">
        <v>8</v>
      </c>
      <c r="C9">
        <v>43</v>
      </c>
    </row>
    <row r="10" spans="1:3" x14ac:dyDescent="0.3">
      <c r="A10">
        <v>9</v>
      </c>
      <c r="B10">
        <v>34</v>
      </c>
    </row>
    <row r="11" spans="1:3" x14ac:dyDescent="0.3">
      <c r="A11">
        <v>10</v>
      </c>
      <c r="C11">
        <v>48</v>
      </c>
    </row>
    <row r="12" spans="1:3" x14ac:dyDescent="0.3">
      <c r="A12">
        <v>11</v>
      </c>
      <c r="C12">
        <v>52</v>
      </c>
    </row>
    <row r="13" spans="1:3" x14ac:dyDescent="0.3">
      <c r="A13">
        <v>12</v>
      </c>
      <c r="B13">
        <v>39</v>
      </c>
    </row>
    <row r="14" spans="1:3" x14ac:dyDescent="0.3">
      <c r="A14">
        <v>13</v>
      </c>
      <c r="B14">
        <v>33</v>
      </c>
    </row>
    <row r="15" spans="1:3" x14ac:dyDescent="0.3">
      <c r="A15">
        <v>14</v>
      </c>
      <c r="C15">
        <v>56</v>
      </c>
    </row>
    <row r="16" spans="1:3" x14ac:dyDescent="0.3">
      <c r="A16">
        <v>15</v>
      </c>
      <c r="C16">
        <v>44</v>
      </c>
    </row>
    <row r="17" spans="1:3" x14ac:dyDescent="0.3">
      <c r="A17">
        <v>16</v>
      </c>
      <c r="B17">
        <v>37</v>
      </c>
    </row>
    <row r="18" spans="1:3" x14ac:dyDescent="0.3">
      <c r="A18">
        <v>17</v>
      </c>
      <c r="B18">
        <v>59</v>
      </c>
      <c r="C18">
        <v>62</v>
      </c>
    </row>
    <row r="19" spans="1:3" x14ac:dyDescent="0.3">
      <c r="A19">
        <v>18</v>
      </c>
      <c r="B19">
        <v>61</v>
      </c>
      <c r="C19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E5970-C1A6-4D53-94D4-F7C84F261A00}">
  <dimension ref="A1:L42"/>
  <sheetViews>
    <sheetView tabSelected="1" workbookViewId="0">
      <selection activeCell="J21" sqref="J21"/>
    </sheetView>
  </sheetViews>
  <sheetFormatPr defaultRowHeight="14.4" x14ac:dyDescent="0.3"/>
  <cols>
    <col min="10" max="10" width="10.5546875" customWidth="1"/>
    <col min="11" max="11" width="10.33203125" customWidth="1"/>
    <col min="12" max="12" width="16.109375" bestFit="1" customWidth="1"/>
  </cols>
  <sheetData>
    <row r="1" spans="1:12" x14ac:dyDescent="0.3">
      <c r="A1" t="s">
        <v>4</v>
      </c>
      <c r="B1" t="s">
        <v>1</v>
      </c>
      <c r="C1" t="s">
        <v>0</v>
      </c>
      <c r="D1" s="2" t="s">
        <v>10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6" t="s">
        <v>22</v>
      </c>
      <c r="L1" s="2" t="s">
        <v>12</v>
      </c>
    </row>
    <row r="2" spans="1:12" x14ac:dyDescent="0.3">
      <c r="A2">
        <f>VLOOKUP(B2,Routing_Link_Mapping!$A:$B,2,FALSE)</f>
        <v>6</v>
      </c>
      <c r="B2">
        <v>1</v>
      </c>
      <c r="C2">
        <v>1</v>
      </c>
      <c r="D2">
        <v>1</v>
      </c>
      <c r="E2" s="4">
        <f ca="1">F2</f>
        <v>219.56342980246916</v>
      </c>
      <c r="F2" s="8">
        <f ca="1">'15Min_Distribution'!J2*$L2</f>
        <v>219.56342980246916</v>
      </c>
      <c r="G2" s="8">
        <f ca="1">'15Min_Distribution'!K2*$L2</f>
        <v>230.27384101234568</v>
      </c>
      <c r="H2" s="8">
        <f ca="1">'15Min_Distribution'!L2*$L2</f>
        <v>227.59623820987656</v>
      </c>
      <c r="I2" s="8">
        <f ca="1">'15Min_Distribution'!M2*$L2</f>
        <v>190.10979897530865</v>
      </c>
      <c r="J2" s="4">
        <f ca="1">AVERAGE(F2:I2)</f>
        <v>216.88582700000001</v>
      </c>
      <c r="L2" s="4">
        <f ca="1">SUM(INDIRECT("AM_OD!C"&amp;MATCH($B2,AM_OD!$B:$B,0)&amp;":ZZ"&amp;MATCH($B2,AM_OD!$B:$B,0)))</f>
        <v>216.88582700000001</v>
      </c>
    </row>
    <row r="3" spans="1:12" x14ac:dyDescent="0.3">
      <c r="A3">
        <f>VLOOKUP(B3,Routing_Link_Mapping!$A:$B,2,FALSE)</f>
        <v>27</v>
      </c>
      <c r="B3">
        <v>2</v>
      </c>
      <c r="C3">
        <v>2</v>
      </c>
      <c r="D3">
        <v>2</v>
      </c>
      <c r="E3" s="4">
        <f t="shared" ref="E3:E7" ca="1" si="0">F3</f>
        <v>290.33901307317069</v>
      </c>
      <c r="F3" s="8">
        <f ca="1">'15Min_Distribution'!J3*$L3</f>
        <v>290.33901307317069</v>
      </c>
      <c r="G3" s="8">
        <f ca="1">'15Min_Distribution'!K3*$L3</f>
        <v>221.78674609756095</v>
      </c>
      <c r="H3" s="8">
        <f ca="1">'15Min_Distribution'!L3*$L3</f>
        <v>229.85171868292682</v>
      </c>
      <c r="I3" s="8">
        <f ca="1">'15Min_Distribution'!M3*$L3</f>
        <v>250.01415014634142</v>
      </c>
      <c r="J3" s="4">
        <f t="shared" ref="J3:J7" ca="1" si="1">AVERAGE(F3:I3)</f>
        <v>247.99790699999997</v>
      </c>
      <c r="L3" s="4">
        <f ca="1">SUM(INDIRECT("AM_OD!C"&amp;MATCH($B3,AM_OD!$B:$B,0)&amp;":ZZ"&amp;MATCH($B3,AM_OD!$B:$B,0)))</f>
        <v>247.99790699999997</v>
      </c>
    </row>
    <row r="4" spans="1:12" x14ac:dyDescent="0.3">
      <c r="A4">
        <f>VLOOKUP(B4,Routing_Link_Mapping!$A:$B,2,FALSE)</f>
        <v>24</v>
      </c>
      <c r="B4">
        <v>3</v>
      </c>
      <c r="C4">
        <v>3</v>
      </c>
      <c r="D4">
        <v>3</v>
      </c>
      <c r="E4" s="4">
        <v>0</v>
      </c>
      <c r="F4" s="8">
        <v>4</v>
      </c>
      <c r="G4" s="8">
        <v>0</v>
      </c>
      <c r="H4" s="8">
        <v>4</v>
      </c>
      <c r="I4" s="8">
        <v>0</v>
      </c>
      <c r="J4" s="4">
        <f t="shared" si="1"/>
        <v>2</v>
      </c>
      <c r="L4" s="4">
        <f ca="1">SUM(INDIRECT("AM_OD!C"&amp;MATCH($B4,AM_OD!$B:$B,0)&amp;":ZZ"&amp;MATCH($B4,AM_OD!$B:$B,0)))</f>
        <v>2.0170499999999998</v>
      </c>
    </row>
    <row r="5" spans="1:12" x14ac:dyDescent="0.3">
      <c r="A5">
        <f>VLOOKUP(B5,Routing_Link_Mapping!$A:$B,2,FALSE)</f>
        <v>22</v>
      </c>
      <c r="B5">
        <v>4</v>
      </c>
      <c r="C5">
        <v>4</v>
      </c>
      <c r="D5">
        <v>4</v>
      </c>
      <c r="E5" s="4">
        <f t="shared" si="0"/>
        <v>0</v>
      </c>
      <c r="F5" s="8">
        <v>0</v>
      </c>
      <c r="G5" s="8">
        <v>0</v>
      </c>
      <c r="H5" s="8">
        <v>0</v>
      </c>
      <c r="I5" s="8">
        <v>0</v>
      </c>
      <c r="J5" s="4">
        <v>0</v>
      </c>
      <c r="L5" s="4">
        <f ca="1">SUM(INDIRECT("AM_OD!C"&amp;MATCH($B5,AM_OD!$B:$B,0)&amp;":ZZ"&amp;MATCH($B5,AM_OD!$B:$B,0)))</f>
        <v>9.1199999999999996E-3</v>
      </c>
    </row>
    <row r="6" spans="1:12" x14ac:dyDescent="0.3">
      <c r="A6">
        <f>VLOOKUP(B6,Routing_Link_Mapping!$A:$B,2,FALSE)</f>
        <v>7</v>
      </c>
      <c r="B6">
        <v>5</v>
      </c>
      <c r="C6">
        <v>5</v>
      </c>
      <c r="D6">
        <v>5</v>
      </c>
      <c r="E6" s="4">
        <f t="shared" ca="1" si="0"/>
        <v>1667.4446498609996</v>
      </c>
      <c r="F6" s="8">
        <f ca="1">'15Min_Distribution'!J6*$L6</f>
        <v>1667.4446498609996</v>
      </c>
      <c r="G6" s="8">
        <f ca="1">'15Min_Distribution'!K6*$L6</f>
        <v>1791.6028516376934</v>
      </c>
      <c r="H6" s="8">
        <f ca="1">'15Min_Distribution'!L6*$L6</f>
        <v>1800.2939257620619</v>
      </c>
      <c r="I6" s="8">
        <f ca="1">'15Min_Distribution'!M6*$L6</f>
        <v>1868.580936739244</v>
      </c>
      <c r="J6" s="4">
        <f t="shared" ca="1" si="1"/>
        <v>1781.9805909999998</v>
      </c>
      <c r="L6" s="4">
        <f ca="1">SUM(INDIRECT("AM_OD!C"&amp;MATCH($B6,AM_OD!$B:$B,0)&amp;":ZZ"&amp;MATCH($B6,AM_OD!$B:$B,0)))</f>
        <v>1781.9805909999998</v>
      </c>
    </row>
    <row r="7" spans="1:12" x14ac:dyDescent="0.3">
      <c r="A7">
        <f>VLOOKUP(B7,Routing_Link_Mapping!$A:$B,2,FALSE)</f>
        <v>3</v>
      </c>
      <c r="B7">
        <v>7</v>
      </c>
      <c r="C7">
        <v>6</v>
      </c>
      <c r="D7">
        <v>6</v>
      </c>
      <c r="E7" s="4">
        <f t="shared" ca="1" si="0"/>
        <v>2230.367745076268</v>
      </c>
      <c r="F7" s="8">
        <f ca="1">'15Min_Distribution'!J7*$L7</f>
        <v>2230.367745076268</v>
      </c>
      <c r="G7" s="8">
        <f ca="1">'15Min_Distribution'!K7*$L7</f>
        <v>2462.4586139178232</v>
      </c>
      <c r="H7" s="8">
        <f ca="1">'15Min_Distribution'!L7*$L7</f>
        <v>2235.468643292566</v>
      </c>
      <c r="I7" s="8">
        <f ca="1">'15Min_Distribution'!M7*$L7</f>
        <v>2351.5140777133433</v>
      </c>
      <c r="J7" s="4">
        <f t="shared" ca="1" si="1"/>
        <v>2319.9522700000002</v>
      </c>
      <c r="L7" s="4">
        <f ca="1">SUM(INDIRECT("AM_OD!C"&amp;MATCH($B7,AM_OD!$B:$B,0)&amp;":ZZ"&amp;MATCH($B7,AM_OD!$B:$B,0)))</f>
        <v>2319.9522700000002</v>
      </c>
    </row>
    <row r="8" spans="1:12" x14ac:dyDescent="0.3">
      <c r="A8">
        <f>VLOOKUP(B8,Routing_Link_Mapping!$A:$B,2,FALSE)</f>
        <v>34</v>
      </c>
      <c r="B8">
        <v>9</v>
      </c>
      <c r="C8">
        <v>6</v>
      </c>
      <c r="D8">
        <v>6</v>
      </c>
      <c r="E8" s="4">
        <f t="shared" ref="E8:E9" ca="1" si="2">F8</f>
        <v>101.90055958334476</v>
      </c>
      <c r="F8" s="8">
        <f ca="1">'15Min_Distribution'!J7*$L8</f>
        <v>101.90055958334476</v>
      </c>
      <c r="G8" s="8">
        <f ca="1">'15Min_Distribution'!K7*$L8</f>
        <v>112.50427704713478</v>
      </c>
      <c r="H8" s="8">
        <f ca="1">'15Min_Distribution'!L7*$L8</f>
        <v>102.13360831881269</v>
      </c>
      <c r="I8" s="8">
        <f ca="1">'15Min_Distribution'!M7*$L8</f>
        <v>107.43546705070769</v>
      </c>
      <c r="J8" s="4">
        <f t="shared" ref="J8:J9" ca="1" si="3">AVERAGE(F8:I8)</f>
        <v>105.99347799999998</v>
      </c>
      <c r="L8" s="4">
        <f ca="1">SUM(INDIRECT("AM_OD!C"&amp;MATCH($B8,AM_OD!$B:$B,0)&amp;":ZZ"&amp;MATCH($B8,AM_OD!$B:$B,0)))</f>
        <v>105.99347799999998</v>
      </c>
    </row>
    <row r="9" spans="1:12" x14ac:dyDescent="0.3">
      <c r="A9">
        <f>VLOOKUP(B9,Routing_Link_Mapping!$A:$B,2,FALSE)</f>
        <v>39</v>
      </c>
      <c r="B9">
        <v>12</v>
      </c>
      <c r="C9">
        <v>5</v>
      </c>
      <c r="D9">
        <v>5</v>
      </c>
      <c r="E9" s="4">
        <f t="shared" ca="1" si="2"/>
        <v>79.544528051558956</v>
      </c>
      <c r="F9" s="8">
        <f ca="1">'15Min_Distribution'!J6*$L9</f>
        <v>79.544528051558956</v>
      </c>
      <c r="G9" s="8">
        <f ca="1">'15Min_Distribution'!K6*$L9</f>
        <v>85.467426640654921</v>
      </c>
      <c r="H9" s="8">
        <f ca="1">'15Min_Distribution'!L6*$L9</f>
        <v>85.88202954189164</v>
      </c>
      <c r="I9" s="8">
        <f ca="1">'15Min_Distribution'!M6*$L9</f>
        <v>89.139623765894441</v>
      </c>
      <c r="J9" s="4">
        <f t="shared" ca="1" si="3"/>
        <v>85.00840199999999</v>
      </c>
      <c r="K9" s="5"/>
      <c r="L9" s="4">
        <f ca="1">SUM(INDIRECT("AM_OD!C"&amp;MATCH($B9,AM_OD!$B:$B,0)&amp;":ZZ"&amp;MATCH($B9,AM_OD!$B:$B,0)))</f>
        <v>85.00840199999999</v>
      </c>
    </row>
    <row r="10" spans="1:12" x14ac:dyDescent="0.3">
      <c r="A10">
        <f>VLOOKUP(B10,Routing_Link_Mapping!$A:$B,2,FALSE)</f>
        <v>33</v>
      </c>
      <c r="B10">
        <v>13</v>
      </c>
      <c r="C10">
        <v>6</v>
      </c>
      <c r="D10">
        <v>6</v>
      </c>
      <c r="E10" s="4">
        <f t="shared" ref="E10:E11" ca="1" si="4">F10</f>
        <v>199.0030399021575</v>
      </c>
      <c r="F10" s="8">
        <f ca="1">'15Min_Distribution'!J7*$L10</f>
        <v>199.0030399021575</v>
      </c>
      <c r="G10" s="8">
        <f ca="1">'15Min_Distribution'!K7*$L10</f>
        <v>219.71118928019789</v>
      </c>
      <c r="H10" s="8">
        <f ca="1">'15Min_Distribution'!L7*$L10</f>
        <v>199.45816406431223</v>
      </c>
      <c r="I10" s="8">
        <f ca="1">'15Min_Distribution'!M7*$L10</f>
        <v>209.81223875333239</v>
      </c>
      <c r="J10" s="4">
        <f t="shared" ref="J10:J13" ca="1" si="5">AVERAGE(F10:I10)</f>
        <v>206.99615800000001</v>
      </c>
      <c r="K10" s="5"/>
      <c r="L10" s="4">
        <f ca="1">SUM(INDIRECT("AM_OD!C"&amp;MATCH($B10,AM_OD!$B:$B,0)&amp;":ZZ"&amp;MATCH($B10,AM_OD!$B:$B,0)))</f>
        <v>206.99615800000001</v>
      </c>
    </row>
    <row r="11" spans="1:12" x14ac:dyDescent="0.3">
      <c r="A11">
        <f>VLOOKUP(B11,Routing_Link_Mapping!$A:$B,2,FALSE)</f>
        <v>37</v>
      </c>
      <c r="B11">
        <v>16</v>
      </c>
      <c r="C11">
        <v>5</v>
      </c>
      <c r="D11">
        <v>5</v>
      </c>
      <c r="E11" s="4">
        <f t="shared" ca="1" si="4"/>
        <v>159.07098443685769</v>
      </c>
      <c r="F11" s="8">
        <f ca="1">'15Min_Distribution'!J6*$L11</f>
        <v>159.07098443685769</v>
      </c>
      <c r="G11" s="8">
        <f ca="1">'15Min_Distribution'!K6*$L11</f>
        <v>170.91543599581951</v>
      </c>
      <c r="H11" s="8">
        <f ca="1">'15Min_Distribution'!L6*$L11</f>
        <v>171.74454760494686</v>
      </c>
      <c r="I11" s="8">
        <f ca="1">'15Min_Distribution'!M6*$L11</f>
        <v>178.25899596237591</v>
      </c>
      <c r="J11" s="4">
        <f t="shared" ca="1" si="5"/>
        <v>169.997491</v>
      </c>
      <c r="K11" s="5"/>
      <c r="L11" s="4">
        <f ca="1">SUM(INDIRECT("AM_OD!C"&amp;MATCH($B11,AM_OD!$B:$B,0)&amp;":ZZ"&amp;MATCH($B11,AM_OD!$B:$B,0)))</f>
        <v>169.997491</v>
      </c>
    </row>
    <row r="12" spans="1:12" x14ac:dyDescent="0.3">
      <c r="A12">
        <f>VLOOKUP(B12,Routing_Link_Mapping!$A:$B,2,FALSE)</f>
        <v>59</v>
      </c>
      <c r="B12">
        <v>17</v>
      </c>
      <c r="C12">
        <v>1</v>
      </c>
      <c r="D12">
        <v>1</v>
      </c>
      <c r="E12" s="4">
        <f t="shared" ref="E12:E13" ca="1" si="6">F12</f>
        <v>127.48518740740742</v>
      </c>
      <c r="F12" s="8">
        <f ca="1">'15Min_Distribution'!J2*$L12</f>
        <v>127.48518740740742</v>
      </c>
      <c r="G12" s="8">
        <f ca="1">'15Min_Distribution'!K2*$L12</f>
        <v>133.70397703703705</v>
      </c>
      <c r="H12" s="8">
        <f ca="1">'15Min_Distribution'!L2*$L12</f>
        <v>132.14927962962963</v>
      </c>
      <c r="I12" s="8">
        <f ca="1">'15Min_Distribution'!M2*$L12</f>
        <v>110.38351592592593</v>
      </c>
      <c r="J12" s="4">
        <f t="shared" ca="1" si="5"/>
        <v>125.93049000000002</v>
      </c>
      <c r="K12" s="5"/>
      <c r="L12" s="4">
        <f ca="1">SUM(INDIRECT("AM_OD!C"&amp;MATCH($B12,AM_OD!$B:$B,0)&amp;":ZZ"&amp;MATCH($B12,AM_OD!$B:$B,0)))</f>
        <v>125.93049000000001</v>
      </c>
    </row>
    <row r="13" spans="1:12" x14ac:dyDescent="0.3">
      <c r="A13">
        <f>VLOOKUP(B13,Routing_Link_Mapping!$A:$B,2,FALSE)</f>
        <v>61</v>
      </c>
      <c r="B13">
        <v>18</v>
      </c>
      <c r="C13">
        <v>1</v>
      </c>
      <c r="D13">
        <v>1</v>
      </c>
      <c r="E13" s="4">
        <f t="shared" ca="1" si="6"/>
        <v>55.653231950617275</v>
      </c>
      <c r="F13" s="8">
        <f ca="1">'15Min_Distribution'!J2*$L13</f>
        <v>55.653231950617275</v>
      </c>
      <c r="G13" s="8">
        <f ca="1">'15Min_Distribution'!K2*$L13</f>
        <v>58.368023753086412</v>
      </c>
      <c r="H13" s="8">
        <f ca="1">'15Min_Distribution'!L2*$L13</f>
        <v>57.689325802469128</v>
      </c>
      <c r="I13" s="8">
        <f ca="1">'15Min_Distribution'!M2*$L13</f>
        <v>48.18755449382715</v>
      </c>
      <c r="J13" s="4">
        <f t="shared" ca="1" si="5"/>
        <v>54.974533999999991</v>
      </c>
      <c r="K13" s="5"/>
      <c r="L13" s="4">
        <f ca="1">SUM(INDIRECT("AM_OD!C"&amp;MATCH($B13,AM_OD!$B:$B,0)&amp;":ZZ"&amp;MATCH($B13,AM_OD!$B:$B,0)))</f>
        <v>54.974533999999991</v>
      </c>
    </row>
    <row r="14" spans="1:12" x14ac:dyDescent="0.3">
      <c r="K14" s="5"/>
    </row>
    <row r="15" spans="1:12" x14ac:dyDescent="0.3">
      <c r="K15" s="5"/>
    </row>
    <row r="18" spans="5:9" x14ac:dyDescent="0.3">
      <c r="E18" s="4"/>
      <c r="F18" s="4"/>
      <c r="G18" s="4"/>
      <c r="H18" s="4"/>
      <c r="I18" s="4"/>
    </row>
    <row r="19" spans="5:9" x14ac:dyDescent="0.3">
      <c r="E19" s="4"/>
      <c r="F19" s="4"/>
      <c r="G19" s="4"/>
      <c r="H19" s="4"/>
      <c r="I19" s="4"/>
    </row>
    <row r="20" spans="5:9" x14ac:dyDescent="0.3">
      <c r="E20" s="4"/>
      <c r="F20" s="4"/>
      <c r="G20" s="4"/>
      <c r="H20" s="4"/>
      <c r="I20" s="4"/>
    </row>
    <row r="21" spans="5:9" x14ac:dyDescent="0.3">
      <c r="E21" s="4"/>
      <c r="F21" s="4"/>
      <c r="G21" s="4"/>
      <c r="H21" s="4"/>
      <c r="I21" s="4"/>
    </row>
    <row r="22" spans="5:9" x14ac:dyDescent="0.3">
      <c r="E22" s="4"/>
      <c r="F22" s="4"/>
      <c r="G22" s="4"/>
      <c r="H22" s="4"/>
      <c r="I22" s="4"/>
    </row>
    <row r="23" spans="5:9" x14ac:dyDescent="0.3">
      <c r="E23" s="4"/>
      <c r="F23" s="4"/>
      <c r="G23" s="4"/>
      <c r="H23" s="4"/>
      <c r="I23" s="4"/>
    </row>
    <row r="24" spans="5:9" x14ac:dyDescent="0.3">
      <c r="E24" s="4"/>
      <c r="F24" s="4"/>
      <c r="G24" s="4"/>
      <c r="H24" s="4"/>
      <c r="I24" s="4"/>
    </row>
    <row r="25" spans="5:9" x14ac:dyDescent="0.3">
      <c r="E25" s="4"/>
      <c r="F25" s="4"/>
      <c r="G25" s="4"/>
      <c r="H25" s="4"/>
      <c r="I25" s="4"/>
    </row>
    <row r="26" spans="5:9" x14ac:dyDescent="0.3">
      <c r="E26" s="4"/>
      <c r="F26" s="4"/>
      <c r="G26" s="4"/>
      <c r="H26" s="4"/>
      <c r="I26" s="4"/>
    </row>
    <row r="27" spans="5:9" x14ac:dyDescent="0.3">
      <c r="E27" s="4"/>
      <c r="F27" s="4"/>
      <c r="G27" s="4"/>
      <c r="H27" s="4"/>
      <c r="I27" s="4"/>
    </row>
    <row r="28" spans="5:9" x14ac:dyDescent="0.3">
      <c r="E28" s="4"/>
      <c r="F28" s="4"/>
      <c r="G28" s="4"/>
      <c r="H28" s="4"/>
      <c r="I28" s="4"/>
    </row>
    <row r="33" spans="5:9" x14ac:dyDescent="0.3">
      <c r="E33" s="4"/>
      <c r="F33" s="4"/>
      <c r="G33" s="4"/>
      <c r="H33" s="4"/>
      <c r="I33" s="4"/>
    </row>
    <row r="34" spans="5:9" x14ac:dyDescent="0.3">
      <c r="E34" s="4"/>
      <c r="F34" s="4"/>
      <c r="G34" s="4"/>
      <c r="H34" s="4"/>
      <c r="I34" s="4"/>
    </row>
    <row r="35" spans="5:9" x14ac:dyDescent="0.3">
      <c r="E35" s="4"/>
      <c r="F35" s="4"/>
      <c r="G35" s="4"/>
      <c r="H35" s="4"/>
      <c r="I35" s="4"/>
    </row>
    <row r="36" spans="5:9" x14ac:dyDescent="0.3">
      <c r="E36" s="4"/>
      <c r="F36" s="4"/>
      <c r="G36" s="4"/>
      <c r="H36" s="4"/>
      <c r="I36" s="4"/>
    </row>
    <row r="37" spans="5:9" x14ac:dyDescent="0.3">
      <c r="E37" s="4"/>
      <c r="F37" s="4"/>
      <c r="G37" s="4"/>
      <c r="H37" s="4"/>
      <c r="I37" s="4"/>
    </row>
    <row r="38" spans="5:9" x14ac:dyDescent="0.3">
      <c r="E38" s="4"/>
      <c r="F38" s="4"/>
      <c r="G38" s="4"/>
      <c r="H38" s="4"/>
      <c r="I38" s="4"/>
    </row>
    <row r="39" spans="5:9" x14ac:dyDescent="0.3">
      <c r="E39" s="4"/>
      <c r="F39" s="4"/>
      <c r="G39" s="4"/>
      <c r="H39" s="4"/>
      <c r="I39" s="4"/>
    </row>
    <row r="40" spans="5:9" x14ac:dyDescent="0.3">
      <c r="E40" s="4"/>
      <c r="F40" s="4"/>
      <c r="G40" s="4"/>
      <c r="H40" s="4"/>
      <c r="I40" s="4"/>
    </row>
    <row r="41" spans="5:9" x14ac:dyDescent="0.3">
      <c r="E41" s="4"/>
      <c r="F41" s="4"/>
      <c r="G41" s="4"/>
      <c r="H41" s="4"/>
      <c r="I41" s="4"/>
    </row>
    <row r="42" spans="5:9" x14ac:dyDescent="0.3">
      <c r="E42" s="4"/>
      <c r="F42" s="4"/>
      <c r="G42" s="4"/>
      <c r="H42" s="4"/>
      <c r="I4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5A8C2-EEE0-4C37-98E5-8E59448593FE}">
  <dimension ref="A1:J7"/>
  <sheetViews>
    <sheetView workbookViewId="0">
      <selection activeCell="J22" sqref="J22"/>
    </sheetView>
  </sheetViews>
  <sheetFormatPr defaultRowHeight="14.4" x14ac:dyDescent="0.3"/>
  <cols>
    <col min="2" max="2" width="10.33203125" bestFit="1" customWidth="1"/>
    <col min="3" max="3" width="11.88671875" bestFit="1" customWidth="1"/>
    <col min="8" max="8" width="9.109375" style="10"/>
  </cols>
  <sheetData>
    <row r="1" spans="1:10" x14ac:dyDescent="0.3">
      <c r="A1" s="2" t="s">
        <v>10</v>
      </c>
      <c r="B1" s="2" t="s">
        <v>13</v>
      </c>
      <c r="C1" s="2" t="s">
        <v>14</v>
      </c>
      <c r="D1" s="2">
        <v>100</v>
      </c>
      <c r="E1" s="2">
        <v>100</v>
      </c>
      <c r="F1" s="2">
        <v>200</v>
      </c>
      <c r="G1" s="2">
        <v>200</v>
      </c>
      <c r="H1" s="9" t="s">
        <v>15</v>
      </c>
    </row>
    <row r="2" spans="1:10" x14ac:dyDescent="0.3">
      <c r="A2">
        <v>1</v>
      </c>
      <c r="B2">
        <v>1</v>
      </c>
      <c r="C2" t="s">
        <v>16</v>
      </c>
      <c r="D2" s="4">
        <f>J2-F2</f>
        <v>229.69663299999991</v>
      </c>
      <c r="E2">
        <v>45</v>
      </c>
      <c r="F2" s="11">
        <v>94</v>
      </c>
      <c r="G2">
        <v>45</v>
      </c>
      <c r="H2" s="12">
        <f>F2/J2</f>
        <v>0.29039535916334364</v>
      </c>
      <c r="J2" s="4">
        <v>323.69663299999991</v>
      </c>
    </row>
    <row r="3" spans="1:10" x14ac:dyDescent="0.3">
      <c r="A3">
        <v>2</v>
      </c>
      <c r="B3">
        <v>2</v>
      </c>
      <c r="C3" t="s">
        <v>17</v>
      </c>
      <c r="D3" s="4">
        <f t="shared" ref="D3:D7" si="0">J3-F3</f>
        <v>238.99790699999997</v>
      </c>
      <c r="E3">
        <v>45</v>
      </c>
      <c r="F3" s="11">
        <v>9</v>
      </c>
      <c r="G3">
        <v>45</v>
      </c>
      <c r="H3" s="12">
        <f t="shared" ref="H3:H7" si="1">F3/J3</f>
        <v>3.6290628855992726E-2</v>
      </c>
      <c r="J3" s="4">
        <v>247.99790699999997</v>
      </c>
    </row>
    <row r="4" spans="1:10" x14ac:dyDescent="0.3">
      <c r="A4">
        <v>3</v>
      </c>
      <c r="B4">
        <v>3</v>
      </c>
      <c r="C4" t="s">
        <v>18</v>
      </c>
      <c r="D4" s="4">
        <f t="shared" si="0"/>
        <v>2.0170499999999998</v>
      </c>
      <c r="E4">
        <v>45</v>
      </c>
      <c r="F4" s="11">
        <v>0</v>
      </c>
      <c r="G4">
        <v>45</v>
      </c>
      <c r="H4" s="12">
        <f t="shared" si="1"/>
        <v>0</v>
      </c>
      <c r="J4" s="4">
        <v>2.0170499999999998</v>
      </c>
    </row>
    <row r="5" spans="1:10" x14ac:dyDescent="0.3">
      <c r="A5">
        <v>4</v>
      </c>
      <c r="B5">
        <v>4</v>
      </c>
      <c r="C5" t="s">
        <v>19</v>
      </c>
      <c r="D5" s="4">
        <f t="shared" si="0"/>
        <v>9.1199999999999996E-3</v>
      </c>
      <c r="E5">
        <v>45</v>
      </c>
      <c r="F5" s="11">
        <v>0</v>
      </c>
      <c r="G5">
        <v>45</v>
      </c>
      <c r="H5" s="12">
        <v>0</v>
      </c>
      <c r="J5" s="4">
        <v>9.1199999999999996E-3</v>
      </c>
    </row>
    <row r="6" spans="1:10" x14ac:dyDescent="0.3">
      <c r="A6">
        <v>5</v>
      </c>
      <c r="B6">
        <v>5</v>
      </c>
      <c r="C6" t="s">
        <v>20</v>
      </c>
      <c r="D6" s="4">
        <f t="shared" si="0"/>
        <v>1757</v>
      </c>
      <c r="E6">
        <v>170</v>
      </c>
      <c r="F6" s="11">
        <v>195</v>
      </c>
      <c r="G6">
        <v>170</v>
      </c>
      <c r="H6" s="12">
        <f t="shared" si="1"/>
        <v>9.9897540983606564E-2</v>
      </c>
      <c r="J6" s="4">
        <v>1952</v>
      </c>
    </row>
    <row r="7" spans="1:10" x14ac:dyDescent="0.3">
      <c r="A7">
        <v>6</v>
      </c>
      <c r="B7">
        <v>7</v>
      </c>
      <c r="C7" t="s">
        <v>21</v>
      </c>
      <c r="D7" s="4">
        <f t="shared" si="0"/>
        <v>1857</v>
      </c>
      <c r="E7">
        <v>170</v>
      </c>
      <c r="F7" s="11">
        <v>191</v>
      </c>
      <c r="G7">
        <v>170</v>
      </c>
      <c r="H7" s="12">
        <f t="shared" si="1"/>
        <v>9.326171875E-2</v>
      </c>
      <c r="J7" s="4">
        <v>2048</v>
      </c>
    </row>
  </sheetData>
  <phoneticPr fontId="2" type="noConversion"/>
  <conditionalFormatting sqref="A2:A3">
    <cfRule type="duplicateValues" dxfId="0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388E-E1ED-4C88-8FC9-47F4EA95116A}">
  <dimension ref="A1:T20"/>
  <sheetViews>
    <sheetView workbookViewId="0">
      <selection activeCell="K34" sqref="K34"/>
    </sheetView>
  </sheetViews>
  <sheetFormatPr defaultRowHeight="14.4" x14ac:dyDescent="0.3"/>
  <sheetData>
    <row r="1" spans="1:20" x14ac:dyDescent="0.3">
      <c r="C1" s="1">
        <f>IF(VLOOKUP(C2,Routing_Link_Mapping!$A:$C,3,FALSE)&lt;&gt;"",VLOOKUP(C2,Routing_Link_Mapping!$A:$C,3,FALSE),"")</f>
        <v>18</v>
      </c>
      <c r="D1" s="1">
        <f>IF(VLOOKUP(D2,Routing_Link_Mapping!$A:$C,3,FALSE)&lt;&gt;"",VLOOKUP(D2,Routing_Link_Mapping!$A:$C,3,FALSE),"")</f>
        <v>20</v>
      </c>
      <c r="E1" s="1">
        <f>IF(VLOOKUP(E2,Routing_Link_Mapping!$A:$C,3,FALSE)&lt;&gt;"",VLOOKUP(E2,Routing_Link_Mapping!$A:$C,3,FALSE),"")</f>
        <v>23</v>
      </c>
      <c r="F1" s="1">
        <f>IF(VLOOKUP(F2,Routing_Link_Mapping!$A:$C,3,FALSE)&lt;&gt;"",VLOOKUP(F2,Routing_Link_Mapping!$A:$C,3,FALSE),"")</f>
        <v>21</v>
      </c>
      <c r="G1" s="1" t="str">
        <f>IF(VLOOKUP(G2,Routing_Link_Mapping!$A:$C,3,FALSE)&lt;&gt;"",VLOOKUP(G2,Routing_Link_Mapping!$A:$C,3,FALSE),"")</f>
        <v/>
      </c>
      <c r="H1" s="1">
        <f>IF(VLOOKUP(H2,Routing_Link_Mapping!$A:$C,3,FALSE)&lt;&gt;"",VLOOKUP(H2,Routing_Link_Mapping!$A:$C,3,FALSE),"")</f>
        <v>55</v>
      </c>
      <c r="I1" s="1" t="str">
        <f>IF(VLOOKUP(I2,Routing_Link_Mapping!$A:$C,3,FALSE)&lt;&gt;"",VLOOKUP(I2,Routing_Link_Mapping!$A:$C,3,FALSE),"")</f>
        <v/>
      </c>
      <c r="J1" s="1">
        <f>IF(VLOOKUP(J2,Routing_Link_Mapping!$A:$C,3,FALSE)&lt;&gt;"",VLOOKUP(J2,Routing_Link_Mapping!$A:$C,3,FALSE),"")</f>
        <v>43</v>
      </c>
      <c r="K1" s="1" t="str">
        <f>IF(VLOOKUP(K2,Routing_Link_Mapping!$A:$C,3,FALSE)&lt;&gt;"",VLOOKUP(K2,Routing_Link_Mapping!$A:$C,3,FALSE),"")</f>
        <v/>
      </c>
      <c r="L1" s="1">
        <f>IF(VLOOKUP(L2,Routing_Link_Mapping!$A:$C,3,FALSE)&lt;&gt;"",VLOOKUP(L2,Routing_Link_Mapping!$A:$C,3,FALSE),"")</f>
        <v>48</v>
      </c>
      <c r="M1" s="1">
        <f>IF(VLOOKUP(M2,Routing_Link_Mapping!$A:$C,3,FALSE)&lt;&gt;"",VLOOKUP(M2,Routing_Link_Mapping!$A:$C,3,FALSE),"")</f>
        <v>52</v>
      </c>
      <c r="N1" s="1" t="str">
        <f>IF(VLOOKUP(N2,Routing_Link_Mapping!$A:$C,3,FALSE)&lt;&gt;"",VLOOKUP(N2,Routing_Link_Mapping!$A:$C,3,FALSE),"")</f>
        <v/>
      </c>
      <c r="O1" s="1" t="str">
        <f>IF(VLOOKUP(O2,Routing_Link_Mapping!$A:$C,3,FALSE)&lt;&gt;"",VLOOKUP(O2,Routing_Link_Mapping!$A:$C,3,FALSE),"")</f>
        <v/>
      </c>
      <c r="P1" s="1">
        <f>IF(VLOOKUP(P2,Routing_Link_Mapping!$A:$C,3,FALSE)&lt;&gt;"",VLOOKUP(P2,Routing_Link_Mapping!$A:$C,3,FALSE),"")</f>
        <v>56</v>
      </c>
      <c r="Q1" s="1">
        <f>IF(VLOOKUP(Q2,Routing_Link_Mapping!$A:$C,3,FALSE)&lt;&gt;"",VLOOKUP(Q2,Routing_Link_Mapping!$A:$C,3,FALSE),"")</f>
        <v>44</v>
      </c>
      <c r="R1" s="1" t="str">
        <f>IF(VLOOKUP(R2,Routing_Link_Mapping!$A:$C,3,FALSE)&lt;&gt;"",VLOOKUP(R2,Routing_Link_Mapping!$A:$C,3,FALSE),"")</f>
        <v/>
      </c>
      <c r="S1" s="1">
        <f>IF(VLOOKUP(S2,Routing_Link_Mapping!$A:$C,3,FALSE)&lt;&gt;"",VLOOKUP(S2,Routing_Link_Mapping!$A:$C,3,FALSE),"")</f>
        <v>62</v>
      </c>
      <c r="T1" s="1">
        <f>IF(VLOOKUP(T2,Routing_Link_Mapping!$A:$C,3,FALSE)&lt;&gt;"",VLOOKUP(T2,Routing_Link_Mapping!$A:$C,3,FALSE),"")</f>
        <v>60</v>
      </c>
    </row>
    <row r="2" spans="1:20" x14ac:dyDescent="0.3"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</row>
    <row r="3" spans="1:20" x14ac:dyDescent="0.3">
      <c r="A3" s="1">
        <f>IF(VLOOKUP(B3,Routing_Link_Mapping!$A:$C,2,FALSE)&lt;&gt;"",VLOOKUP(B3,Routing_Link_Mapping!$A:$C,2,FALSE),"")</f>
        <v>6</v>
      </c>
      <c r="B3">
        <v>1</v>
      </c>
      <c r="C3">
        <v>0</v>
      </c>
      <c r="D3">
        <v>41.063147999999998</v>
      </c>
      <c r="E3">
        <v>9.3999999999999994E-5</v>
      </c>
      <c r="F3">
        <v>2.3699999999999999E-4</v>
      </c>
      <c r="G3">
        <v>0</v>
      </c>
      <c r="H3">
        <v>87.492903999999996</v>
      </c>
      <c r="I3">
        <v>0</v>
      </c>
      <c r="J3">
        <v>47.713456999999998</v>
      </c>
      <c r="K3">
        <v>0</v>
      </c>
      <c r="L3">
        <v>0</v>
      </c>
      <c r="M3">
        <v>0.37313600000000002</v>
      </c>
      <c r="N3">
        <v>0</v>
      </c>
      <c r="O3">
        <v>0</v>
      </c>
      <c r="P3">
        <v>0.95167000000000002</v>
      </c>
      <c r="Q3">
        <v>0.29120699999999999</v>
      </c>
      <c r="R3">
        <v>0</v>
      </c>
      <c r="S3">
        <v>16.999987999999998</v>
      </c>
      <c r="T3">
        <v>21.999986</v>
      </c>
    </row>
    <row r="4" spans="1:20" x14ac:dyDescent="0.3">
      <c r="A4" s="1">
        <f>IF(VLOOKUP(B4,Routing_Link_Mapping!$A:$C,2,FALSE)&lt;&gt;"",VLOOKUP(B4,Routing_Link_Mapping!$A:$C,2,FALSE),"")</f>
        <v>27</v>
      </c>
      <c r="B4">
        <v>2</v>
      </c>
      <c r="C4">
        <v>62.860360999999997</v>
      </c>
      <c r="D4">
        <v>0</v>
      </c>
      <c r="E4">
        <v>1</v>
      </c>
      <c r="F4">
        <v>1.1656E-2</v>
      </c>
      <c r="G4">
        <v>0</v>
      </c>
      <c r="H4">
        <v>37.285899999999998</v>
      </c>
      <c r="I4">
        <v>0</v>
      </c>
      <c r="J4">
        <v>110.017134</v>
      </c>
      <c r="K4">
        <v>0</v>
      </c>
      <c r="L4">
        <v>0</v>
      </c>
      <c r="M4">
        <v>0.74770499999999995</v>
      </c>
      <c r="N4">
        <v>0</v>
      </c>
      <c r="O4">
        <v>0</v>
      </c>
      <c r="P4">
        <v>1.7751870000000001</v>
      </c>
      <c r="Q4">
        <v>0.55346899999999999</v>
      </c>
      <c r="R4">
        <v>0</v>
      </c>
      <c r="S4">
        <v>26.225857999999999</v>
      </c>
      <c r="T4">
        <v>7.5206369999999998</v>
      </c>
    </row>
    <row r="5" spans="1:20" x14ac:dyDescent="0.3">
      <c r="A5" s="1">
        <f>IF(VLOOKUP(B5,Routing_Link_Mapping!$A:$C,2,FALSE)&lt;&gt;"",VLOOKUP(B5,Routing_Link_Mapping!$A:$C,2,FALSE),"")</f>
        <v>24</v>
      </c>
      <c r="B5">
        <v>3</v>
      </c>
      <c r="C5">
        <v>1.5449999999999999E-3</v>
      </c>
      <c r="D5">
        <v>1</v>
      </c>
      <c r="E5">
        <v>0</v>
      </c>
      <c r="F5">
        <v>1.1664000000000001E-2</v>
      </c>
      <c r="G5">
        <v>0</v>
      </c>
      <c r="H5">
        <v>7.7999999999999999E-5</v>
      </c>
      <c r="I5">
        <v>0</v>
      </c>
      <c r="J5">
        <v>6.0999999999999999E-5</v>
      </c>
      <c r="K5">
        <v>0</v>
      </c>
      <c r="L5">
        <v>0</v>
      </c>
      <c r="M5">
        <v>1.1839000000000001E-2</v>
      </c>
      <c r="N5">
        <v>0</v>
      </c>
      <c r="O5">
        <v>0</v>
      </c>
      <c r="P5">
        <v>4.5950000000000001E-3</v>
      </c>
      <c r="Q5">
        <v>4.398E-3</v>
      </c>
      <c r="R5">
        <v>0</v>
      </c>
      <c r="S5">
        <v>0.76383100000000004</v>
      </c>
      <c r="T5">
        <v>0.21903900000000001</v>
      </c>
    </row>
    <row r="6" spans="1:20" x14ac:dyDescent="0.3">
      <c r="A6" s="1">
        <f>IF(VLOOKUP(B6,Routing_Link_Mapping!$A:$C,2,FALSE)&lt;&gt;"",VLOOKUP(B6,Routing_Link_Mapping!$A:$C,2,FALSE),"")</f>
        <v>22</v>
      </c>
      <c r="B6">
        <v>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9.1199999999999996E-3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3">
      <c r="A7" s="1">
        <f>IF(VLOOKUP(B7,Routing_Link_Mapping!$A:$C,2,FALSE)&lt;&gt;"",VLOOKUP(B7,Routing_Link_Mapping!$A:$C,2,FALSE),"")</f>
        <v>7</v>
      </c>
      <c r="B7">
        <v>5</v>
      </c>
      <c r="C7">
        <v>14.845853999999999</v>
      </c>
      <c r="D7">
        <v>12.509558</v>
      </c>
      <c r="E7">
        <v>2.9E-5</v>
      </c>
      <c r="F7">
        <v>2.0000000000000001E-4</v>
      </c>
      <c r="G7">
        <v>0</v>
      </c>
      <c r="H7">
        <v>1644.0897319999999</v>
      </c>
      <c r="I7">
        <v>0</v>
      </c>
      <c r="J7">
        <v>14.53552</v>
      </c>
      <c r="K7">
        <v>0</v>
      </c>
      <c r="L7">
        <v>0</v>
      </c>
      <c r="M7">
        <v>45.608125000000001</v>
      </c>
      <c r="N7">
        <v>0</v>
      </c>
      <c r="O7">
        <v>0</v>
      </c>
      <c r="P7">
        <v>28.870837000000002</v>
      </c>
      <c r="Q7">
        <v>0</v>
      </c>
      <c r="R7">
        <v>0</v>
      </c>
      <c r="S7">
        <v>16.724692999999998</v>
      </c>
      <c r="T7">
        <v>4.7960430000000001</v>
      </c>
    </row>
    <row r="8" spans="1:20" x14ac:dyDescent="0.3">
      <c r="A8" s="1" t="str">
        <f>IF(VLOOKUP(B8,Routing_Link_Mapping!$A:$C,2,FALSE)&lt;&gt;"",VLOOKUP(B8,Routing_Link_Mapping!$A:$C,2,FALSE),"")</f>
        <v/>
      </c>
      <c r="B8">
        <v>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3">
      <c r="A9" s="1">
        <f>IF(VLOOKUP(B9,Routing_Link_Mapping!$A:$C,2,FALSE)&lt;&gt;"",VLOOKUP(B9,Routing_Link_Mapping!$A:$C,2,FALSE),"")</f>
        <v>3</v>
      </c>
      <c r="B9">
        <v>7</v>
      </c>
      <c r="C9">
        <v>32.357992000000003</v>
      </c>
      <c r="D9">
        <v>8.2425160000000002</v>
      </c>
      <c r="E9">
        <v>1.9000000000000001E-5</v>
      </c>
      <c r="F9">
        <v>1.02E-4</v>
      </c>
      <c r="G9">
        <v>0</v>
      </c>
      <c r="H9">
        <v>19.193286000000001</v>
      </c>
      <c r="I9">
        <v>0</v>
      </c>
      <c r="J9">
        <v>2102.822858</v>
      </c>
      <c r="K9">
        <v>0</v>
      </c>
      <c r="L9">
        <v>95.127624999999995</v>
      </c>
      <c r="M9">
        <v>0</v>
      </c>
      <c r="N9">
        <v>0</v>
      </c>
      <c r="O9">
        <v>0</v>
      </c>
      <c r="P9">
        <v>0</v>
      </c>
      <c r="Q9">
        <v>55.880015999999998</v>
      </c>
      <c r="R9">
        <v>0</v>
      </c>
      <c r="S9">
        <v>0</v>
      </c>
      <c r="T9">
        <v>6.3278559999999997</v>
      </c>
    </row>
    <row r="10" spans="1:20" x14ac:dyDescent="0.3">
      <c r="A10" s="1" t="str">
        <f>IF(VLOOKUP(B10,Routing_Link_Mapping!$A:$C,2,FALSE)&lt;&gt;"",VLOOKUP(B10,Routing_Link_Mapping!$A:$C,2,FALSE),"")</f>
        <v/>
      </c>
      <c r="B10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3">
      <c r="A11" s="1">
        <f>IF(VLOOKUP(B11,Routing_Link_Mapping!$A:$C,2,FALSE)&lt;&gt;"",VLOOKUP(B11,Routing_Link_Mapping!$A:$C,2,FALSE),"")</f>
        <v>34</v>
      </c>
      <c r="B11">
        <v>9</v>
      </c>
      <c r="C11">
        <v>0</v>
      </c>
      <c r="D11">
        <v>11.759558</v>
      </c>
      <c r="E11">
        <v>4.1679999999999998E-3</v>
      </c>
      <c r="F11">
        <v>1.0063000000000001E-2</v>
      </c>
      <c r="G11">
        <v>0</v>
      </c>
      <c r="H11">
        <v>0</v>
      </c>
      <c r="I11">
        <v>0</v>
      </c>
      <c r="J11">
        <v>66.749585999999994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5.271439</v>
      </c>
      <c r="R11">
        <v>0</v>
      </c>
      <c r="S11">
        <v>17.251539999999999</v>
      </c>
      <c r="T11">
        <v>4.9471239999999996</v>
      </c>
    </row>
    <row r="12" spans="1:20" x14ac:dyDescent="0.3">
      <c r="A12" s="1" t="str">
        <f>IF(VLOOKUP(B12,Routing_Link_Mapping!$A:$C,2,FALSE)&lt;&gt;"",VLOOKUP(B12,Routing_Link_Mapping!$A:$C,2,FALSE),"")</f>
        <v/>
      </c>
      <c r="B12">
        <v>10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3">
      <c r="A13" s="1" t="str">
        <f>IF(VLOOKUP(B13,Routing_Link_Mapping!$A:$C,2,FALSE)&lt;&gt;"",VLOOKUP(B13,Routing_Link_Mapping!$A:$C,2,FALSE),"")</f>
        <v/>
      </c>
      <c r="B13">
        <v>11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3">
      <c r="A14" s="1">
        <f>IF(VLOOKUP(B14,Routing_Link_Mapping!$A:$C,2,FALSE)&lt;&gt;"",VLOOKUP(B14,Routing_Link_Mapping!$A:$C,2,FALSE),"")</f>
        <v>39</v>
      </c>
      <c r="B14">
        <v>12</v>
      </c>
      <c r="C14">
        <v>0</v>
      </c>
      <c r="D14">
        <v>0</v>
      </c>
      <c r="E14">
        <v>0</v>
      </c>
      <c r="F14">
        <v>0</v>
      </c>
      <c r="G14">
        <v>0</v>
      </c>
      <c r="H14">
        <v>82.068710999999993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2.9396909999999998</v>
      </c>
      <c r="Q14">
        <v>0</v>
      </c>
      <c r="R14">
        <v>0</v>
      </c>
      <c r="S14">
        <v>0</v>
      </c>
      <c r="T14">
        <v>0</v>
      </c>
    </row>
    <row r="15" spans="1:20" x14ac:dyDescent="0.3">
      <c r="A15" s="1">
        <f>IF(VLOOKUP(B15,Routing_Link_Mapping!$A:$C,2,FALSE)&lt;&gt;"",VLOOKUP(B15,Routing_Link_Mapping!$A:$C,2,FALSE),"")</f>
        <v>33</v>
      </c>
      <c r="B15">
        <v>13</v>
      </c>
      <c r="C15">
        <v>28.671885</v>
      </c>
      <c r="D15">
        <v>19.802761</v>
      </c>
      <c r="E15">
        <v>7.0190000000000001E-3</v>
      </c>
      <c r="F15">
        <v>1.3311E-2</v>
      </c>
      <c r="G15">
        <v>0</v>
      </c>
      <c r="H15">
        <v>0</v>
      </c>
      <c r="I15">
        <v>0</v>
      </c>
      <c r="J15">
        <v>112.40441</v>
      </c>
      <c r="K15">
        <v>0</v>
      </c>
      <c r="L15">
        <v>10.874536000000001</v>
      </c>
      <c r="M15">
        <v>0</v>
      </c>
      <c r="N15">
        <v>0</v>
      </c>
      <c r="O15">
        <v>0</v>
      </c>
      <c r="P15">
        <v>0</v>
      </c>
      <c r="Q15">
        <v>7.4749040000000004</v>
      </c>
      <c r="R15">
        <v>0</v>
      </c>
      <c r="S15">
        <v>21.563649999999999</v>
      </c>
      <c r="T15">
        <v>6.1836820000000001</v>
      </c>
    </row>
    <row r="16" spans="1:20" x14ac:dyDescent="0.3">
      <c r="A16" s="1" t="str">
        <f>IF(VLOOKUP(B16,Routing_Link_Mapping!$A:$C,2,FALSE)&lt;&gt;"",VLOOKUP(B16,Routing_Link_Mapping!$A:$C,2,FALSE),"")</f>
        <v/>
      </c>
      <c r="B16">
        <v>14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3">
      <c r="A17" s="1" t="str">
        <f>IF(VLOOKUP(B17,Routing_Link_Mapping!$A:$C,2,FALSE)&lt;&gt;"",VLOOKUP(B17,Routing_Link_Mapping!$A:$C,2,FALSE),"")</f>
        <v/>
      </c>
      <c r="B17">
        <v>15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3">
      <c r="A18" s="1">
        <f>IF(VLOOKUP(B18,Routing_Link_Mapping!$A:$C,2,FALSE)&lt;&gt;"",VLOOKUP(B18,Routing_Link_Mapping!$A:$C,2,FALSE),"")</f>
        <v>37</v>
      </c>
      <c r="B18">
        <v>16</v>
      </c>
      <c r="C18">
        <v>16.361742</v>
      </c>
      <c r="D18">
        <v>32.781253999999997</v>
      </c>
      <c r="E18">
        <v>0.26039099999999998</v>
      </c>
      <c r="F18">
        <v>1.3805E-2</v>
      </c>
      <c r="G18">
        <v>0</v>
      </c>
      <c r="H18">
        <v>76.790101000000007</v>
      </c>
      <c r="I18">
        <v>0</v>
      </c>
      <c r="J18">
        <v>0</v>
      </c>
      <c r="K18">
        <v>0</v>
      </c>
      <c r="L18">
        <v>0</v>
      </c>
      <c r="M18">
        <v>17.014695</v>
      </c>
      <c r="N18">
        <v>0</v>
      </c>
      <c r="O18">
        <v>0</v>
      </c>
      <c r="P18">
        <v>4.2134650000000002</v>
      </c>
      <c r="Q18">
        <v>0</v>
      </c>
      <c r="R18">
        <v>0</v>
      </c>
      <c r="S18">
        <v>17.533933999999999</v>
      </c>
      <c r="T18">
        <v>5.0281039999999999</v>
      </c>
    </row>
    <row r="19" spans="1:20" x14ac:dyDescent="0.3">
      <c r="A19" s="1">
        <f>IF(VLOOKUP(B19,Routing_Link_Mapping!$A:$C,2,FALSE)&lt;&gt;"",VLOOKUP(B19,Routing_Link_Mapping!$A:$C,2,FALSE),"")</f>
        <v>59</v>
      </c>
      <c r="B19">
        <v>17</v>
      </c>
      <c r="C19">
        <v>14.99999</v>
      </c>
      <c r="D19">
        <v>21.286560999999999</v>
      </c>
      <c r="E19">
        <v>0.54139800000000005</v>
      </c>
      <c r="F19">
        <v>0</v>
      </c>
      <c r="G19">
        <v>0</v>
      </c>
      <c r="H19">
        <v>21.168869999999998</v>
      </c>
      <c r="I19">
        <v>0</v>
      </c>
      <c r="J19">
        <v>19.260469000000001</v>
      </c>
      <c r="K19">
        <v>0</v>
      </c>
      <c r="L19">
        <v>0</v>
      </c>
      <c r="M19">
        <v>15.543755000000001</v>
      </c>
      <c r="N19">
        <v>0</v>
      </c>
      <c r="O19">
        <v>0</v>
      </c>
      <c r="P19">
        <v>14.099964999999999</v>
      </c>
      <c r="Q19">
        <v>15.029483000000001</v>
      </c>
      <c r="R19">
        <v>0</v>
      </c>
      <c r="S19">
        <v>0</v>
      </c>
      <c r="T19">
        <v>3.9999989999999999</v>
      </c>
    </row>
    <row r="20" spans="1:20" x14ac:dyDescent="0.3">
      <c r="A20" s="1">
        <f>IF(VLOOKUP(B20,Routing_Link_Mapping!$A:$C,2,FALSE)&lt;&gt;"",VLOOKUP(B20,Routing_Link_Mapping!$A:$C,2,FALSE),"")</f>
        <v>61</v>
      </c>
      <c r="B20">
        <v>18</v>
      </c>
      <c r="C20">
        <v>13.999993</v>
      </c>
      <c r="D20">
        <v>7.7586279999999999</v>
      </c>
      <c r="E20">
        <v>0.19733100000000001</v>
      </c>
      <c r="F20">
        <v>0</v>
      </c>
      <c r="G20">
        <v>0</v>
      </c>
      <c r="H20">
        <v>7.7157309999999999</v>
      </c>
      <c r="I20">
        <v>0</v>
      </c>
      <c r="J20">
        <v>7.0201479999999998</v>
      </c>
      <c r="K20">
        <v>0</v>
      </c>
      <c r="L20">
        <v>0</v>
      </c>
      <c r="M20">
        <v>5.6654619999999998</v>
      </c>
      <c r="N20">
        <v>0</v>
      </c>
      <c r="O20">
        <v>0</v>
      </c>
      <c r="P20">
        <v>5.1392230000000003</v>
      </c>
      <c r="Q20">
        <v>5.4780179999999996</v>
      </c>
      <c r="R20">
        <v>0</v>
      </c>
      <c r="S20">
        <v>2</v>
      </c>
      <c r="T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736F-FBBA-4464-A14A-E65B216F2E5A}">
  <dimension ref="A1:M32"/>
  <sheetViews>
    <sheetView workbookViewId="0">
      <selection activeCell="J2" sqref="J2"/>
    </sheetView>
  </sheetViews>
  <sheetFormatPr defaultRowHeight="14.4" x14ac:dyDescent="0.3"/>
  <cols>
    <col min="10" max="13" width="10.5546875" bestFit="1" customWidth="1"/>
  </cols>
  <sheetData>
    <row r="1" spans="1:13" x14ac:dyDescent="0.3">
      <c r="A1" t="s">
        <v>11</v>
      </c>
      <c r="B1" s="3">
        <v>0.29166666666666669</v>
      </c>
      <c r="C1" s="3">
        <v>0.30208333333333331</v>
      </c>
      <c r="D1" s="3">
        <v>0.3125</v>
      </c>
      <c r="E1" s="3">
        <v>0.32291666666666669</v>
      </c>
      <c r="I1" t="s">
        <v>11</v>
      </c>
      <c r="J1" s="3">
        <v>0.29166666666666669</v>
      </c>
      <c r="K1" s="3">
        <v>0.30208333333333331</v>
      </c>
      <c r="L1" s="3">
        <v>0.3125</v>
      </c>
      <c r="M1" s="3">
        <v>0.32291666666666669</v>
      </c>
    </row>
    <row r="2" spans="1:13" x14ac:dyDescent="0.3">
      <c r="A2">
        <v>1</v>
      </c>
      <c r="B2">
        <v>82</v>
      </c>
      <c r="C2">
        <v>86</v>
      </c>
      <c r="D2">
        <v>85</v>
      </c>
      <c r="E2">
        <v>71</v>
      </c>
      <c r="F2">
        <f>SUM(B2:E2)</f>
        <v>324</v>
      </c>
      <c r="G2">
        <f>AVERAGE(B2:E2)</f>
        <v>81</v>
      </c>
      <c r="I2">
        <v>1</v>
      </c>
      <c r="J2" s="5">
        <f>B2/$G2</f>
        <v>1.0123456790123457</v>
      </c>
      <c r="K2" s="5">
        <f t="shared" ref="K2:M2" si="0">C2/$G2</f>
        <v>1.0617283950617284</v>
      </c>
      <c r="L2" s="5">
        <f t="shared" si="0"/>
        <v>1.0493827160493827</v>
      </c>
      <c r="M2" s="5">
        <f t="shared" si="0"/>
        <v>0.87654320987654322</v>
      </c>
    </row>
    <row r="3" spans="1:13" x14ac:dyDescent="0.3">
      <c r="A3">
        <v>2</v>
      </c>
      <c r="B3">
        <v>72</v>
      </c>
      <c r="C3">
        <v>55</v>
      </c>
      <c r="D3">
        <v>57</v>
      </c>
      <c r="E3">
        <v>62</v>
      </c>
      <c r="F3">
        <f>SUM(B3:E3)</f>
        <v>246</v>
      </c>
      <c r="G3">
        <f t="shared" ref="G3:G5" si="1">AVERAGE(B3:E3)</f>
        <v>61.5</v>
      </c>
      <c r="I3">
        <v>2</v>
      </c>
      <c r="J3" s="5">
        <f t="shared" ref="J3:J4" si="2">B3/$G3</f>
        <v>1.1707317073170731</v>
      </c>
      <c r="K3" s="5">
        <f t="shared" ref="K3:K4" si="3">C3/$G3</f>
        <v>0.89430894308943087</v>
      </c>
      <c r="L3" s="5">
        <f t="shared" ref="L3:L4" si="4">D3/$G3</f>
        <v>0.92682926829268297</v>
      </c>
      <c r="M3" s="5">
        <f t="shared" ref="M3:M4" si="5">E3/$G3</f>
        <v>1.0081300813008129</v>
      </c>
    </row>
    <row r="4" spans="1:13" x14ac:dyDescent="0.3">
      <c r="A4">
        <v>3</v>
      </c>
      <c r="B4">
        <v>0</v>
      </c>
      <c r="C4">
        <v>2</v>
      </c>
      <c r="D4">
        <v>0</v>
      </c>
      <c r="E4">
        <v>0</v>
      </c>
      <c r="F4">
        <f t="shared" ref="F4:F7" si="6">SUM(B4:E4)</f>
        <v>2</v>
      </c>
      <c r="G4">
        <f t="shared" si="1"/>
        <v>0.5</v>
      </c>
      <c r="I4">
        <v>3</v>
      </c>
      <c r="J4" s="5">
        <f t="shared" si="2"/>
        <v>0</v>
      </c>
      <c r="K4" s="5">
        <f t="shared" si="3"/>
        <v>4</v>
      </c>
      <c r="L4" s="5">
        <f t="shared" si="4"/>
        <v>0</v>
      </c>
      <c r="M4" s="5">
        <f t="shared" si="5"/>
        <v>0</v>
      </c>
    </row>
    <row r="5" spans="1:13" x14ac:dyDescent="0.3">
      <c r="A5">
        <v>4</v>
      </c>
      <c r="B5">
        <v>0</v>
      </c>
      <c r="C5">
        <v>0</v>
      </c>
      <c r="D5">
        <v>0</v>
      </c>
      <c r="E5">
        <v>0</v>
      </c>
      <c r="F5">
        <f t="shared" si="6"/>
        <v>0</v>
      </c>
      <c r="G5">
        <f t="shared" si="1"/>
        <v>0</v>
      </c>
      <c r="I5">
        <v>4</v>
      </c>
      <c r="J5" s="5">
        <v>0</v>
      </c>
      <c r="K5" s="5">
        <v>0</v>
      </c>
      <c r="L5" s="5">
        <v>0</v>
      </c>
      <c r="M5" s="5">
        <v>0</v>
      </c>
    </row>
    <row r="6" spans="1:13" x14ac:dyDescent="0.3">
      <c r="A6">
        <v>5</v>
      </c>
      <c r="F6">
        <f t="shared" si="6"/>
        <v>0</v>
      </c>
      <c r="I6">
        <v>5</v>
      </c>
      <c r="J6" s="7">
        <v>0.9357254833652674</v>
      </c>
      <c r="K6" s="7">
        <v>1.0053997561400452</v>
      </c>
      <c r="L6" s="7">
        <v>1.0102769552342796</v>
      </c>
      <c r="M6" s="7">
        <v>1.0485978052604077</v>
      </c>
    </row>
    <row r="7" spans="1:13" x14ac:dyDescent="0.3">
      <c r="A7">
        <v>6</v>
      </c>
      <c r="F7">
        <f t="shared" si="6"/>
        <v>0</v>
      </c>
      <c r="I7">
        <v>6</v>
      </c>
      <c r="J7" s="7">
        <v>0.96138518620310565</v>
      </c>
      <c r="K7" s="7">
        <v>1.0614264119829599</v>
      </c>
      <c r="L7" s="7">
        <v>0.96358389446200365</v>
      </c>
      <c r="M7" s="7">
        <v>1.0136045073519306</v>
      </c>
    </row>
    <row r="15" spans="1:13" x14ac:dyDescent="0.3">
      <c r="J15" s="7"/>
      <c r="K15" s="7"/>
      <c r="L15" s="7"/>
      <c r="M15" s="7"/>
    </row>
    <row r="16" spans="1:13" x14ac:dyDescent="0.3">
      <c r="J16" s="7"/>
      <c r="K16" s="7"/>
      <c r="L16" s="7"/>
      <c r="M16" s="7"/>
    </row>
    <row r="17" spans="10:13" x14ac:dyDescent="0.3">
      <c r="J17" s="7"/>
      <c r="K17" s="7"/>
      <c r="L17" s="7"/>
      <c r="M17" s="7"/>
    </row>
    <row r="18" spans="10:13" x14ac:dyDescent="0.3">
      <c r="J18" s="7"/>
      <c r="K18" s="7"/>
      <c r="L18" s="7"/>
      <c r="M18" s="7"/>
    </row>
    <row r="19" spans="10:13" x14ac:dyDescent="0.3">
      <c r="J19" s="7"/>
      <c r="K19" s="7"/>
      <c r="L19" s="7"/>
      <c r="M19" s="7"/>
    </row>
    <row r="20" spans="10:13" x14ac:dyDescent="0.3">
      <c r="J20" s="7"/>
      <c r="K20" s="7"/>
      <c r="L20" s="7"/>
      <c r="M20" s="7"/>
    </row>
    <row r="24" spans="10:13" x14ac:dyDescent="0.3">
      <c r="J24" s="5"/>
      <c r="K24" s="5"/>
      <c r="L24" s="5"/>
      <c r="M24" s="5"/>
    </row>
    <row r="25" spans="10:13" x14ac:dyDescent="0.3">
      <c r="J25" s="5"/>
      <c r="K25" s="5"/>
      <c r="L25" s="5"/>
      <c r="M25" s="5"/>
    </row>
    <row r="26" spans="10:13" x14ac:dyDescent="0.3">
      <c r="J26" s="5"/>
      <c r="K26" s="5"/>
      <c r="L26" s="5"/>
      <c r="M26" s="5"/>
    </row>
    <row r="27" spans="10:13" x14ac:dyDescent="0.3">
      <c r="J27" s="5"/>
      <c r="K27" s="5"/>
      <c r="L27" s="5"/>
      <c r="M27" s="5"/>
    </row>
    <row r="28" spans="10:13" x14ac:dyDescent="0.3">
      <c r="J28" s="5"/>
      <c r="K28" s="5"/>
      <c r="L28" s="5"/>
      <c r="M28" s="5"/>
    </row>
    <row r="29" spans="10:13" x14ac:dyDescent="0.3">
      <c r="J29" s="5"/>
      <c r="K29" s="5"/>
      <c r="L29" s="5"/>
      <c r="M29" s="5"/>
    </row>
    <row r="30" spans="10:13" x14ac:dyDescent="0.3">
      <c r="J30" s="5"/>
      <c r="K30" s="5"/>
      <c r="L30" s="5"/>
      <c r="M30" s="5"/>
    </row>
    <row r="31" spans="10:13" x14ac:dyDescent="0.3">
      <c r="J31" s="5"/>
      <c r="K31" s="5"/>
      <c r="L31" s="5"/>
      <c r="M31" s="5"/>
    </row>
    <row r="32" spans="10:13" x14ac:dyDescent="0.3">
      <c r="J32" s="5"/>
      <c r="K32" s="5"/>
      <c r="L32" s="5"/>
      <c r="M3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Routing_Link_Mapping</vt:lpstr>
      <vt:lpstr>AM_Input</vt:lpstr>
      <vt:lpstr>AM_Composition</vt:lpstr>
      <vt:lpstr>AM_OD</vt:lpstr>
      <vt:lpstr>15Min_Distribution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Li, John</cp:lastModifiedBy>
  <dcterms:created xsi:type="dcterms:W3CDTF">2023-01-11T16:24:31Z</dcterms:created>
  <dcterms:modified xsi:type="dcterms:W3CDTF">2024-06-02T20:26:03Z</dcterms:modified>
</cp:coreProperties>
</file>